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G:\ARD-Tatura\DEPI\PIR\Plant Production Sciences\Physiology &amp; food sciences\Goodwin\PIPS - Smarter Pears\Presentations\Irrigation budget\"/>
    </mc:Choice>
  </mc:AlternateContent>
  <xr:revisionPtr revIDLastSave="0" documentId="8_{E38D700F-A7A8-4833-9E2E-857F93B9DA1C}" xr6:coauthVersionLast="46" xr6:coauthVersionMax="46" xr10:uidLastSave="{00000000-0000-0000-0000-000000000000}"/>
  <bookViews>
    <workbookView xWindow="-98" yWindow="-98" windowWidth="20715" windowHeight="13276" tabRatio="870" xr2:uid="{00000000-000D-0000-FFFF-FFFF00000000}"/>
  </bookViews>
  <sheets>
    <sheet name="Seasonal water budget" sheetId="21" r:id="rId1"/>
    <sheet name="Scheduling plan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1" l="1"/>
  <c r="G23" i="13"/>
  <c r="G22" i="13"/>
  <c r="G21" i="13"/>
  <c r="G20" i="13"/>
  <c r="G19" i="13"/>
  <c r="G18" i="13"/>
  <c r="G17" i="13"/>
  <c r="G16" i="13"/>
  <c r="G15" i="13"/>
  <c r="E16" i="13" l="1"/>
  <c r="E17" i="13"/>
  <c r="E18" i="13"/>
  <c r="E19" i="13"/>
  <c r="E20" i="13"/>
  <c r="E21" i="13"/>
  <c r="E22" i="13"/>
  <c r="E23" i="13"/>
  <c r="E15" i="13"/>
  <c r="F9" i="21"/>
  <c r="F10" i="21"/>
  <c r="F11" i="21"/>
  <c r="F12" i="21"/>
  <c r="F13" i="21"/>
  <c r="F14" i="21"/>
  <c r="F15" i="21"/>
  <c r="F16" i="21"/>
  <c r="H9" i="21"/>
  <c r="H10" i="21" s="1"/>
  <c r="H11" i="21" s="1"/>
  <c r="H12" i="21" s="1"/>
  <c r="H13" i="21" s="1"/>
  <c r="H14" i="21" s="1"/>
  <c r="H15" i="21" s="1"/>
  <c r="H16" i="21" s="1"/>
  <c r="J11" i="21" l="1"/>
  <c r="J16" i="21"/>
  <c r="J8" i="21"/>
  <c r="J15" i="21"/>
  <c r="J10" i="21"/>
  <c r="J14" i="21"/>
  <c r="J13" i="21"/>
  <c r="J12" i="21"/>
  <c r="J9" i="21"/>
  <c r="F17" i="21"/>
  <c r="F18" i="21" s="1"/>
  <c r="J17" i="21" l="1"/>
  <c r="J18" i="21" s="1"/>
  <c r="F23" i="13" l="1"/>
  <c r="F22" i="13"/>
  <c r="F21" i="13"/>
  <c r="F20" i="13"/>
  <c r="F19" i="13"/>
  <c r="F18" i="13"/>
  <c r="F17" i="13"/>
  <c r="F16" i="13"/>
  <c r="F15" i="13"/>
  <c r="D16" i="13"/>
  <c r="D17" i="13"/>
  <c r="D18" i="13"/>
  <c r="D19" i="13"/>
  <c r="D20" i="13"/>
  <c r="D21" i="13"/>
  <c r="D22" i="13"/>
  <c r="D23" i="13"/>
  <c r="D15" i="13"/>
  <c r="H21" i="13" l="1"/>
  <c r="H15" i="13"/>
  <c r="H19" i="13"/>
  <c r="H22" i="13"/>
  <c r="H20" i="13"/>
  <c r="H17" i="13"/>
  <c r="H16" i="13"/>
  <c r="H23" i="13"/>
  <c r="H1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ig08</author>
  </authors>
  <commentList>
    <comment ref="H7" authorId="0" shapeId="0" xr:uid="{77CD9AAC-064B-4189-88E8-6892AA7B36BC}">
      <text>
        <r>
          <rPr>
            <b/>
            <sz val="8"/>
            <color indexed="81"/>
            <rFont val="Tahoma"/>
          </rPr>
          <t>ig08:</t>
        </r>
        <r>
          <rPr>
            <sz val="8"/>
            <color indexed="81"/>
            <rFont val="Tahoma"/>
          </rPr>
          <t xml:space="preserve">
This is remaining soil reserve at the end of the month</t>
        </r>
      </text>
    </comment>
    <comment ref="J7" authorId="0" shapeId="0" xr:uid="{0352C123-201D-4E6B-BB32-D4694095C47B}">
      <text>
        <r>
          <rPr>
            <b/>
            <sz val="8"/>
            <color indexed="81"/>
            <rFont val="Tahoma"/>
          </rPr>
          <t>ig08:</t>
        </r>
        <r>
          <rPr>
            <sz val="8"/>
            <color indexed="81"/>
            <rFont val="Tahoma"/>
          </rPr>
          <t xml:space="preserve">
This is the fraction of orchard water use that is replaced by irrigation. That is, orchard water use x stress coefficient x the ratio of Kcb + Ke of the wetting pattern (i.e. in January) to Kcb + Ke of the orchard</t>
        </r>
      </text>
    </comment>
  </commentList>
</comments>
</file>

<file path=xl/sharedStrings.xml><?xml version="1.0" encoding="utf-8"?>
<sst xmlns="http://schemas.openxmlformats.org/spreadsheetml/2006/main" count="94" uniqueCount="70">
  <si>
    <t>Month</t>
  </si>
  <si>
    <t>Use</t>
  </si>
  <si>
    <t>Effective</t>
  </si>
  <si>
    <t>Rainfall</t>
  </si>
  <si>
    <t>Soil</t>
  </si>
  <si>
    <t>Reserve</t>
  </si>
  <si>
    <t>Irrigation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</si>
  <si>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</si>
  <si>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</si>
  <si>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</si>
  <si>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</si>
  <si>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</si>
  <si>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</si>
  <si>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</si>
  <si>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</si>
  <si>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(mm)</t>
  </si>
  <si>
    <t>(%)</t>
  </si>
  <si>
    <t>TOTAL (mm)</t>
  </si>
  <si>
    <t>TOTAL (ML/ha)</t>
  </si>
  <si>
    <t>A</t>
  </si>
  <si>
    <t>B</t>
  </si>
  <si>
    <t>D</t>
  </si>
  <si>
    <t>E</t>
  </si>
  <si>
    <t>Coefficient</t>
  </si>
  <si>
    <t>May</t>
  </si>
  <si>
    <t>Location</t>
  </si>
  <si>
    <t>Block</t>
  </si>
  <si>
    <t>Row Spacing (m)</t>
  </si>
  <si>
    <t>Clone</t>
  </si>
  <si>
    <t>Emitter Output (litre/hour)</t>
  </si>
  <si>
    <t>Rootstock</t>
  </si>
  <si>
    <t>Emitter Spacing (m)</t>
  </si>
  <si>
    <t>Daily</t>
  </si>
  <si>
    <t>Run Time</t>
  </si>
  <si>
    <t>Amount</t>
  </si>
  <si>
    <t>Row</t>
  </si>
  <si>
    <t>Water</t>
  </si>
  <si>
    <t>Spacing</t>
  </si>
  <si>
    <t>(square m)</t>
  </si>
  <si>
    <t>(day)</t>
  </si>
  <si>
    <t>(hour)</t>
  </si>
  <si>
    <t>Laterals per Row</t>
  </si>
  <si>
    <t>Tree x</t>
  </si>
  <si>
    <t>F</t>
  </si>
  <si>
    <t>Stress</t>
  </si>
  <si>
    <t>(litre/tree)</t>
  </si>
  <si>
    <t>Tree Spacing (m)</t>
  </si>
  <si>
    <t>Average</t>
  </si>
  <si>
    <t>Requirement</t>
  </si>
  <si>
    <t>G=SR+Re-E</t>
  </si>
  <si>
    <t>H</t>
  </si>
  <si>
    <t>Orchard</t>
  </si>
  <si>
    <t>Water Use</t>
  </si>
  <si>
    <t>I=Hx(C+Djan)xA/Ex(E-SR-Re)</t>
  </si>
  <si>
    <t>Long-term</t>
  </si>
  <si>
    <t>Average ETo</t>
  </si>
  <si>
    <t>G=Bx(C+D)xExF</t>
  </si>
  <si>
    <t>H=A/G</t>
  </si>
  <si>
    <t>Interval</t>
  </si>
  <si>
    <t>E=(C+D)xA</t>
  </si>
  <si>
    <t>Area of Shade</t>
  </si>
  <si>
    <t>Tatura</t>
  </si>
  <si>
    <t>Planting systems</t>
  </si>
  <si>
    <t>ANP-0131</t>
  </si>
  <si>
    <t>Quince A</t>
  </si>
  <si>
    <t>Understorey</t>
  </si>
  <si>
    <t>Seasonal water budget</t>
  </si>
  <si>
    <t>Pear Orchard</t>
  </si>
  <si>
    <t>Scheduling plan</t>
  </si>
  <si>
    <t>Cultivar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</si>
</sst>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"/>
    <numFmt numFmtId="165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</font>
    <font>
      <sz val="8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10"/>
      <name val="Arial"/>
    </font>
    <font>
      <i/>
      <sz val="8"/>
      <color indexed="10"/>
      <name val="Arial"/>
    </font>
    <font>
      <i/>
      <sz val="8"/>
      <name val="Arial"/>
    </font>
    <font>
      <b/>
      <sz val="10"/>
      <color rgb="FF3366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2" fillId="0" borderId="4" xfId="0" applyFont="1" applyBorder="1" applyAlignment="1" applyProtection="1">
      <alignment horizontal="center"/>
    </xf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0" xfId="0" applyBorder="1" applyProtection="1"/>
    <xf numFmtId="1" fontId="1" fillId="0" borderId="0" xfId="0" applyNumberFormat="1" applyFont="1" applyFill="1" applyBorder="1" applyProtection="1"/>
    <xf numFmtId="0" fontId="0" fillId="0" borderId="8" xfId="0" applyBorder="1" applyProtection="1"/>
    <xf numFmtId="165" fontId="1" fillId="0" borderId="8" xfId="0" applyNumberFormat="1" applyFon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65" fontId="1" fillId="0" borderId="8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4" fillId="2" borderId="10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165" fontId="1" fillId="3" borderId="1" xfId="0" applyNumberFormat="1" applyFont="1" applyFill="1" applyBorder="1" applyAlignment="1" applyProtection="1">
      <alignment horizontal="center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</xf>
    <xf numFmtId="1" fontId="1" fillId="0" borderId="7" xfId="0" applyNumberFormat="1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11" xfId="0" applyFont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Protection="1"/>
    <xf numFmtId="0" fontId="17" fillId="0" borderId="2" xfId="0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4" fillId="0" borderId="1" xfId="0" applyNumberFormat="1" applyFont="1" applyFill="1" applyBorder="1" applyAlignment="1" applyProtection="1">
      <alignment horizontal="center"/>
    </xf>
    <xf numFmtId="165" fontId="4" fillId="0" borderId="10" xfId="0" applyNumberFormat="1" applyFont="1" applyFill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quotePrefix="1" applyFont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164" fontId="0" fillId="0" borderId="1" xfId="0" applyNumberFormat="1" applyBorder="1" applyProtection="1"/>
    <xf numFmtId="0" fontId="1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2" borderId="9" xfId="0" applyFont="1" applyFill="1" applyBorder="1" applyProtection="1">
      <protection locked="0"/>
    </xf>
    <xf numFmtId="165" fontId="0" fillId="0" borderId="0" xfId="0" applyNumberFormat="1" applyFill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3" fillId="0" borderId="4" xfId="0" applyFont="1" applyBorder="1" applyAlignment="1" applyProtection="1">
      <alignment horizontal="center"/>
    </xf>
  </cellXfs>
  <cellStyles count="2">
    <cellStyle name="Normal" xfId="0" builtinId="0"/>
    <cellStyle name="Normal 2" xfId="1" xr:uid="{CF63AAB1-EEAE-4A70-BBAF-3F491E61FB38}"/>
  </cellStyles>
  <dxfs count="0"/>
  <tableStyles count="0" defaultTableStyle="TableStyleMedium2" defaultPivotStyle="PivotStyleLight16"/>
  <colors>
    <mruColors>
      <color rgb="FFC0C0C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2569B-0438-42D4-8F2C-81BCC8BC71AE}">
  <sheetPr>
    <pageSetUpPr fitToPage="1"/>
  </sheetPr>
  <dimension ref="A1:N19"/>
  <sheetViews>
    <sheetView tabSelected="1" zoomScale="94" workbookViewId="0"/>
  </sheetViews>
  <sheetFormatPr defaultColWidth="9.1328125" defaultRowHeight="12.75" x14ac:dyDescent="0.35"/>
  <cols>
    <col min="1" max="1" width="8.1328125" style="53" customWidth="1"/>
    <col min="2" max="2" width="11.86328125" style="53" customWidth="1"/>
    <col min="3" max="3" width="14.1328125" style="53" bestFit="1" customWidth="1"/>
    <col min="4" max="4" width="14.3984375" style="53" customWidth="1"/>
    <col min="5" max="5" width="17" style="53" bestFit="1" customWidth="1"/>
    <col min="6" max="6" width="14" style="53" bestFit="1" customWidth="1"/>
    <col min="7" max="7" width="11.73046875" style="53" customWidth="1"/>
    <col min="8" max="8" width="11.86328125" style="53" customWidth="1"/>
    <col min="9" max="9" width="12.73046875" style="53" bestFit="1" customWidth="1"/>
    <col min="10" max="10" width="13.265625" style="53" customWidth="1"/>
    <col min="11" max="11" width="8.1328125" style="53" customWidth="1"/>
    <col min="12" max="16384" width="9.1328125" style="53"/>
  </cols>
  <sheetData>
    <row r="1" spans="1:14" ht="15" x14ac:dyDescent="0.4">
      <c r="A1" s="52" t="s">
        <v>67</v>
      </c>
    </row>
    <row r="2" spans="1:14" ht="13.15" x14ac:dyDescent="0.4">
      <c r="A2" s="54" t="s">
        <v>66</v>
      </c>
      <c r="D2" s="55"/>
      <c r="E2" s="56"/>
      <c r="F2" s="57"/>
      <c r="G2" s="57"/>
      <c r="H2" s="56"/>
      <c r="I2" s="56"/>
      <c r="J2" s="58"/>
    </row>
    <row r="3" spans="1:14" x14ac:dyDescent="0.35">
      <c r="E3" s="59"/>
    </row>
    <row r="4" spans="1:14" ht="13.15" x14ac:dyDescent="0.4">
      <c r="B4" s="4" t="s">
        <v>0</v>
      </c>
      <c r="C4" s="31" t="s">
        <v>54</v>
      </c>
      <c r="D4" s="32" t="s">
        <v>2</v>
      </c>
      <c r="E4" s="33" t="s">
        <v>65</v>
      </c>
      <c r="F4" s="4" t="s">
        <v>51</v>
      </c>
      <c r="G4" s="33" t="s">
        <v>47</v>
      </c>
      <c r="H4" s="31" t="s">
        <v>4</v>
      </c>
      <c r="I4" s="37" t="s">
        <v>44</v>
      </c>
      <c r="J4" s="5" t="s">
        <v>6</v>
      </c>
    </row>
    <row r="5" spans="1:14" ht="13.15" x14ac:dyDescent="0.4">
      <c r="B5" s="6"/>
      <c r="C5" s="34" t="s">
        <v>55</v>
      </c>
      <c r="D5" s="35" t="s">
        <v>60</v>
      </c>
      <c r="E5" s="36" t="s">
        <v>23</v>
      </c>
      <c r="F5" s="6" t="s">
        <v>52</v>
      </c>
      <c r="G5" s="35" t="s">
        <v>3</v>
      </c>
      <c r="H5" s="34" t="s">
        <v>5</v>
      </c>
      <c r="I5" s="35" t="s">
        <v>23</v>
      </c>
      <c r="J5" s="7" t="s">
        <v>48</v>
      </c>
    </row>
    <row r="6" spans="1:14" ht="13.15" x14ac:dyDescent="0.4">
      <c r="B6" s="6"/>
      <c r="C6" s="34" t="s">
        <v>15</v>
      </c>
      <c r="D6" s="35" t="s">
        <v>16</v>
      </c>
      <c r="E6" s="36"/>
      <c r="F6" s="6" t="s">
        <v>15</v>
      </c>
      <c r="G6" s="35" t="s">
        <v>15</v>
      </c>
      <c r="H6" s="34" t="s">
        <v>15</v>
      </c>
      <c r="I6" s="35"/>
      <c r="J6" s="7" t="s">
        <v>15</v>
      </c>
    </row>
    <row r="7" spans="1:14" ht="13.15" hidden="1" x14ac:dyDescent="0.4">
      <c r="B7" s="1"/>
      <c r="C7" s="60" t="s">
        <v>19</v>
      </c>
      <c r="D7" s="61" t="s">
        <v>20</v>
      </c>
      <c r="E7" s="61" t="s">
        <v>21</v>
      </c>
      <c r="F7" s="62" t="s">
        <v>59</v>
      </c>
      <c r="G7" s="61" t="s">
        <v>43</v>
      </c>
      <c r="H7" s="63" t="s">
        <v>49</v>
      </c>
      <c r="I7" s="61" t="s">
        <v>50</v>
      </c>
      <c r="J7" s="64" t="s">
        <v>53</v>
      </c>
    </row>
    <row r="8" spans="1:14" x14ac:dyDescent="0.35">
      <c r="B8" s="69" t="s">
        <v>7</v>
      </c>
      <c r="C8" s="18">
        <v>72.493750000000006</v>
      </c>
      <c r="D8" s="18">
        <v>20</v>
      </c>
      <c r="E8" s="21">
        <v>0.7</v>
      </c>
      <c r="F8" s="23">
        <f t="shared" ref="F8:F16" si="0">(C8*1.1*D8/100)+(C8*E8)</f>
        <v>66.694250000000011</v>
      </c>
      <c r="G8" s="18">
        <v>41.028125000000017</v>
      </c>
      <c r="H8" s="65">
        <v>54</v>
      </c>
      <c r="I8" s="26">
        <v>1</v>
      </c>
      <c r="J8" s="28">
        <f>IF(F8-(G8*0.75)-$H$8&lt;0,0,I8*C8*((1.1*D8/100)+E$12)/F8*(F8-(G8*0.75)-$H$8))</f>
        <v>0</v>
      </c>
      <c r="M8" s="66"/>
      <c r="N8" s="66"/>
    </row>
    <row r="9" spans="1:14" x14ac:dyDescent="0.35">
      <c r="B9" s="69" t="s">
        <v>8</v>
      </c>
      <c r="C9" s="19">
        <v>114.07187499999998</v>
      </c>
      <c r="D9" s="19">
        <v>35</v>
      </c>
      <c r="E9" s="22">
        <v>0.5</v>
      </c>
      <c r="F9" s="23">
        <f t="shared" si="0"/>
        <v>100.95360937499998</v>
      </c>
      <c r="G9" s="19">
        <v>39.162500000000001</v>
      </c>
      <c r="H9" s="23">
        <f>IF($H$8+(G8*0.75)-F8&lt;0,0,IF($H$8+(G8*0.75)-F8&gt;$H$8,$H$8,$H$8+(G8*0.75)-F8))</f>
        <v>18.076843749999995</v>
      </c>
      <c r="I9" s="27">
        <v>0.3</v>
      </c>
      <c r="J9" s="28">
        <f t="shared" ref="J9:J16" si="1">IF(F9-(G9*0.75)-H9&lt;0,0,I9*C9*((1.1*D9/100)+E$12)/F9*(F9-(G9*0.75)-H9))</f>
        <v>8.7965667637711835</v>
      </c>
      <c r="M9" s="66"/>
      <c r="N9" s="66"/>
    </row>
    <row r="10" spans="1:14" x14ac:dyDescent="0.35">
      <c r="B10" s="69" t="s">
        <v>9</v>
      </c>
      <c r="C10" s="20">
        <v>144.80312500000002</v>
      </c>
      <c r="D10" s="19">
        <v>55</v>
      </c>
      <c r="E10" s="22">
        <v>0.1</v>
      </c>
      <c r="F10" s="23">
        <f t="shared" si="0"/>
        <v>102.08620312500003</v>
      </c>
      <c r="G10" s="20">
        <v>41.515625</v>
      </c>
      <c r="H10" s="23">
        <f>IF(H9+(G9*0.75)-F9&lt;0,0,IF(H9+(G9*0.75)-F9&gt;$H$8,$H$8,H9+(G9*0.75)-F9))</f>
        <v>0</v>
      </c>
      <c r="I10" s="27">
        <v>0.3</v>
      </c>
      <c r="J10" s="28">
        <f t="shared" si="1"/>
        <v>21.284845312500007</v>
      </c>
      <c r="M10" s="66"/>
      <c r="N10" s="66"/>
    </row>
    <row r="11" spans="1:14" x14ac:dyDescent="0.35">
      <c r="B11" s="69" t="s">
        <v>10</v>
      </c>
      <c r="C11" s="20">
        <v>173.43125000000001</v>
      </c>
      <c r="D11" s="19">
        <v>55</v>
      </c>
      <c r="E11" s="22">
        <v>0.1</v>
      </c>
      <c r="F11" s="23">
        <f t="shared" si="0"/>
        <v>122.26903125000001</v>
      </c>
      <c r="G11" s="20">
        <v>37.865625000000009</v>
      </c>
      <c r="H11" s="23">
        <f t="shared" ref="H11:H16" si="2">IF(H10+(G10*0.75)-F10&lt;0,0,IF(H10+(G10*0.75)-F10&gt;$H$8,$H$8,H10+(G10*0.75)-F10))</f>
        <v>0</v>
      </c>
      <c r="I11" s="27">
        <v>1</v>
      </c>
      <c r="J11" s="28">
        <f t="shared" si="1"/>
        <v>93.869812500000009</v>
      </c>
      <c r="M11" s="66"/>
      <c r="N11" s="66"/>
    </row>
    <row r="12" spans="1:14" x14ac:dyDescent="0.35">
      <c r="B12" s="69" t="s">
        <v>11</v>
      </c>
      <c r="C12" s="20">
        <v>184.42812499999999</v>
      </c>
      <c r="D12" s="19">
        <v>55</v>
      </c>
      <c r="E12" s="22">
        <v>0.1</v>
      </c>
      <c r="F12" s="23">
        <f t="shared" si="0"/>
        <v>130.02182812499998</v>
      </c>
      <c r="G12" s="20">
        <v>33.968749999999993</v>
      </c>
      <c r="H12" s="23">
        <f t="shared" si="2"/>
        <v>0</v>
      </c>
      <c r="I12" s="27">
        <v>1</v>
      </c>
      <c r="J12" s="28">
        <f t="shared" si="1"/>
        <v>104.54526562500001</v>
      </c>
      <c r="L12" s="67"/>
      <c r="M12" s="66"/>
      <c r="N12" s="66"/>
    </row>
    <row r="13" spans="1:14" x14ac:dyDescent="0.35">
      <c r="B13" s="69" t="s">
        <v>12</v>
      </c>
      <c r="C13" s="20">
        <v>153.51423611111107</v>
      </c>
      <c r="D13" s="19">
        <v>55</v>
      </c>
      <c r="E13" s="22">
        <v>0.1</v>
      </c>
      <c r="F13" s="23">
        <f t="shared" si="0"/>
        <v>108.22753645833333</v>
      </c>
      <c r="G13" s="20">
        <v>35.776041666666664</v>
      </c>
      <c r="H13" s="23">
        <f t="shared" si="2"/>
        <v>0</v>
      </c>
      <c r="I13" s="27">
        <v>1</v>
      </c>
      <c r="J13" s="28">
        <f t="shared" si="1"/>
        <v>81.395505208333319</v>
      </c>
      <c r="M13" s="66"/>
      <c r="N13" s="66"/>
    </row>
    <row r="14" spans="1:14" x14ac:dyDescent="0.35">
      <c r="B14" s="69" t="s">
        <v>13</v>
      </c>
      <c r="C14" s="20">
        <v>127.22500000000001</v>
      </c>
      <c r="D14" s="19">
        <v>55</v>
      </c>
      <c r="E14" s="22">
        <v>0.1</v>
      </c>
      <c r="F14" s="23">
        <f t="shared" si="0"/>
        <v>89.693625000000011</v>
      </c>
      <c r="G14" s="20">
        <v>28.584375000000009</v>
      </c>
      <c r="H14" s="23">
        <f t="shared" si="2"/>
        <v>0</v>
      </c>
      <c r="I14" s="27">
        <v>1</v>
      </c>
      <c r="J14" s="28">
        <f t="shared" si="1"/>
        <v>68.255343750000009</v>
      </c>
      <c r="M14" s="66"/>
      <c r="N14" s="66"/>
    </row>
    <row r="15" spans="1:14" x14ac:dyDescent="0.35">
      <c r="B15" s="69" t="s">
        <v>14</v>
      </c>
      <c r="C15" s="20">
        <v>76.962499999999991</v>
      </c>
      <c r="D15" s="19">
        <v>45</v>
      </c>
      <c r="E15" s="22">
        <v>0.1</v>
      </c>
      <c r="F15" s="23">
        <f t="shared" si="0"/>
        <v>45.7926875</v>
      </c>
      <c r="G15" s="20">
        <v>31.5625</v>
      </c>
      <c r="H15" s="23">
        <f t="shared" si="2"/>
        <v>0</v>
      </c>
      <c r="I15" s="27">
        <v>0.3</v>
      </c>
      <c r="J15" s="28">
        <f t="shared" si="1"/>
        <v>6.6362437499999993</v>
      </c>
      <c r="M15" s="66"/>
      <c r="N15" s="66"/>
    </row>
    <row r="16" spans="1:14" x14ac:dyDescent="0.35">
      <c r="B16" s="69" t="s">
        <v>24</v>
      </c>
      <c r="C16" s="20">
        <v>44.056249999999991</v>
      </c>
      <c r="D16" s="19">
        <v>30</v>
      </c>
      <c r="E16" s="22">
        <v>0.1</v>
      </c>
      <c r="F16" s="23">
        <f t="shared" si="0"/>
        <v>18.944187499999998</v>
      </c>
      <c r="G16" s="20">
        <v>37.981249999999996</v>
      </c>
      <c r="H16" s="23">
        <f t="shared" si="2"/>
        <v>0</v>
      </c>
      <c r="I16" s="27">
        <v>0.3</v>
      </c>
      <c r="J16" s="28">
        <f t="shared" si="1"/>
        <v>0</v>
      </c>
      <c r="M16" s="66"/>
      <c r="N16" s="66"/>
    </row>
    <row r="17" spans="1:10" ht="13.15" x14ac:dyDescent="0.4">
      <c r="B17" s="2" t="s">
        <v>17</v>
      </c>
      <c r="C17" s="8"/>
      <c r="D17" s="8"/>
      <c r="E17" s="12"/>
      <c r="F17" s="24">
        <f>SUM(F8:F16)</f>
        <v>784.68295833333332</v>
      </c>
      <c r="G17" s="9"/>
      <c r="H17" s="12"/>
      <c r="I17" s="14"/>
      <c r="J17" s="29">
        <f>SUM(J8:J16)</f>
        <v>384.78358290960455</v>
      </c>
    </row>
    <row r="18" spans="1:10" ht="13.15" x14ac:dyDescent="0.4">
      <c r="B18" s="3" t="s">
        <v>18</v>
      </c>
      <c r="C18" s="10"/>
      <c r="D18" s="10"/>
      <c r="E18" s="13"/>
      <c r="F18" s="25">
        <f>F17/100</f>
        <v>7.8468295833333332</v>
      </c>
      <c r="G18" s="11"/>
      <c r="H18" s="13"/>
      <c r="I18" s="15"/>
      <c r="J18" s="30">
        <f>J17/100</f>
        <v>3.8478358290960455</v>
      </c>
    </row>
    <row r="19" spans="1:10" x14ac:dyDescent="0.35">
      <c r="A19" s="68"/>
      <c r="G19" s="67"/>
    </row>
  </sheetData>
  <sheetProtection sheet="1" objects="1" scenarios="1"/>
  <pageMargins left="0.75" right="0.75" top="1" bottom="1" header="0.5" footer="0.5"/>
  <pageSetup paperSize="9" scale="9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7"/>
  <sheetViews>
    <sheetView zoomScale="94" workbookViewId="0"/>
  </sheetViews>
  <sheetFormatPr defaultColWidth="9.1328125" defaultRowHeight="12.75" x14ac:dyDescent="0.35"/>
  <cols>
    <col min="1" max="1" width="8.73046875" style="53" customWidth="1"/>
    <col min="2" max="2" width="11.73046875" style="53" customWidth="1"/>
    <col min="3" max="3" width="11.3984375" style="53" customWidth="1"/>
    <col min="4" max="4" width="10.3984375" style="53" bestFit="1" customWidth="1"/>
    <col min="5" max="5" width="11" style="53" bestFit="1" customWidth="1"/>
    <col min="6" max="6" width="12.265625" style="53" customWidth="1"/>
    <col min="7" max="7" width="13.1328125" style="53" customWidth="1"/>
    <col min="8" max="8" width="10.73046875" style="53" bestFit="1" customWidth="1"/>
    <col min="9" max="9" width="11.265625" style="53" bestFit="1" customWidth="1"/>
    <col min="10" max="10" width="10.59765625" style="53" customWidth="1"/>
    <col min="11" max="11" width="9.86328125" style="53" bestFit="1" customWidth="1"/>
    <col min="12" max="12" width="8.73046875" style="53" customWidth="1"/>
    <col min="13" max="13" width="8.1328125" style="53" customWidth="1"/>
    <col min="14" max="16384" width="9.1328125" style="53"/>
  </cols>
  <sheetData>
    <row r="1" spans="1:11" ht="15" x14ac:dyDescent="0.4">
      <c r="A1" s="52" t="s">
        <v>67</v>
      </c>
    </row>
    <row r="2" spans="1:11" ht="13.15" x14ac:dyDescent="0.4">
      <c r="A2" s="54" t="s">
        <v>68</v>
      </c>
      <c r="D2" s="55"/>
      <c r="E2" s="56"/>
      <c r="F2" s="57"/>
      <c r="G2" s="57"/>
      <c r="H2" s="56"/>
      <c r="I2" s="56"/>
      <c r="J2" s="58"/>
    </row>
    <row r="3" spans="1:11" ht="13.15" x14ac:dyDescent="0.4">
      <c r="A3" s="70"/>
      <c r="D3" s="17"/>
      <c r="E3" s="71"/>
      <c r="F3" s="17"/>
      <c r="G3" s="17"/>
      <c r="H3" s="17"/>
    </row>
    <row r="4" spans="1:11" ht="13.15" x14ac:dyDescent="0.4">
      <c r="B4" s="39" t="s">
        <v>25</v>
      </c>
      <c r="C4" s="43" t="s">
        <v>61</v>
      </c>
      <c r="D4" s="72"/>
      <c r="F4" s="38" t="s">
        <v>46</v>
      </c>
      <c r="G4" s="17"/>
      <c r="H4" s="46">
        <v>1</v>
      </c>
    </row>
    <row r="5" spans="1:11" ht="13.15" x14ac:dyDescent="0.4">
      <c r="B5" s="39" t="s">
        <v>26</v>
      </c>
      <c r="C5" s="44" t="s">
        <v>62</v>
      </c>
      <c r="D5" s="72"/>
      <c r="F5" s="39" t="s">
        <v>27</v>
      </c>
      <c r="H5" s="46">
        <v>4.5</v>
      </c>
    </row>
    <row r="6" spans="1:11" ht="13.15" x14ac:dyDescent="0.4">
      <c r="B6" s="39" t="s">
        <v>69</v>
      </c>
      <c r="C6" s="45" t="s">
        <v>63</v>
      </c>
      <c r="D6" s="72"/>
      <c r="F6" s="39" t="s">
        <v>29</v>
      </c>
      <c r="G6" s="73"/>
      <c r="H6" s="47">
        <v>1.7</v>
      </c>
      <c r="K6" s="73"/>
    </row>
    <row r="7" spans="1:11" ht="13.15" x14ac:dyDescent="0.4">
      <c r="B7" s="39" t="s">
        <v>28</v>
      </c>
      <c r="C7" s="43"/>
      <c r="D7" s="72"/>
      <c r="F7" s="39" t="s">
        <v>31</v>
      </c>
      <c r="G7" s="73"/>
      <c r="H7" s="47">
        <v>0.5</v>
      </c>
      <c r="K7" s="73"/>
    </row>
    <row r="8" spans="1:11" ht="13.15" x14ac:dyDescent="0.4">
      <c r="B8" s="39" t="s">
        <v>30</v>
      </c>
      <c r="C8" s="43" t="s">
        <v>64</v>
      </c>
      <c r="D8" s="72"/>
      <c r="F8" s="39" t="s">
        <v>41</v>
      </c>
      <c r="G8" s="17"/>
      <c r="H8" s="47">
        <v>1</v>
      </c>
      <c r="K8" s="73"/>
    </row>
    <row r="9" spans="1:11" ht="13.15" x14ac:dyDescent="0.4">
      <c r="B9" s="74"/>
      <c r="C9" s="16"/>
      <c r="D9" s="16"/>
      <c r="F9" s="74"/>
      <c r="G9" s="17"/>
      <c r="H9" s="17"/>
      <c r="K9" s="73"/>
    </row>
    <row r="10" spans="1:11" ht="13.15" x14ac:dyDescent="0.4">
      <c r="B10" s="40" t="s">
        <v>0</v>
      </c>
      <c r="C10" s="37" t="s">
        <v>6</v>
      </c>
      <c r="D10" s="4" t="s">
        <v>6</v>
      </c>
      <c r="E10" s="4" t="s">
        <v>44</v>
      </c>
      <c r="F10" s="4" t="s">
        <v>42</v>
      </c>
      <c r="G10" s="4" t="s">
        <v>32</v>
      </c>
      <c r="H10" s="5" t="s">
        <v>6</v>
      </c>
    </row>
    <row r="11" spans="1:11" ht="13.15" x14ac:dyDescent="0.4">
      <c r="B11" s="41"/>
      <c r="C11" s="35" t="s">
        <v>33</v>
      </c>
      <c r="D11" s="6" t="s">
        <v>34</v>
      </c>
      <c r="E11" s="6" t="s">
        <v>23</v>
      </c>
      <c r="F11" s="6" t="s">
        <v>35</v>
      </c>
      <c r="G11" s="6" t="s">
        <v>36</v>
      </c>
      <c r="H11" s="7" t="s">
        <v>58</v>
      </c>
    </row>
    <row r="12" spans="1:11" ht="13.15" x14ac:dyDescent="0.4">
      <c r="B12" s="41"/>
      <c r="C12" s="35"/>
      <c r="D12" s="6"/>
      <c r="E12" s="6"/>
      <c r="F12" s="6" t="s">
        <v>37</v>
      </c>
      <c r="G12" s="6" t="s">
        <v>1</v>
      </c>
      <c r="H12" s="7"/>
    </row>
    <row r="13" spans="1:11" ht="13.15" x14ac:dyDescent="0.4">
      <c r="B13" s="41"/>
      <c r="C13" s="35" t="s">
        <v>40</v>
      </c>
      <c r="D13" s="6" t="s">
        <v>45</v>
      </c>
      <c r="E13" s="6"/>
      <c r="F13" s="6" t="s">
        <v>38</v>
      </c>
      <c r="G13" s="6" t="s">
        <v>45</v>
      </c>
      <c r="H13" s="7" t="s">
        <v>39</v>
      </c>
    </row>
    <row r="14" spans="1:11" s="75" customFormat="1" ht="10.15" hidden="1" x14ac:dyDescent="0.3">
      <c r="B14" s="80"/>
      <c r="C14" s="76"/>
      <c r="D14" s="77" t="s">
        <v>19</v>
      </c>
      <c r="E14" s="77" t="s">
        <v>22</v>
      </c>
      <c r="F14" s="77" t="s">
        <v>43</v>
      </c>
      <c r="G14" s="77" t="s">
        <v>56</v>
      </c>
      <c r="H14" s="78" t="s">
        <v>57</v>
      </c>
    </row>
    <row r="15" spans="1:11" x14ac:dyDescent="0.35">
      <c r="B15" s="69" t="s">
        <v>7</v>
      </c>
      <c r="C15" s="42">
        <v>2</v>
      </c>
      <c r="D15" s="48">
        <f t="shared" ref="D15:D23" si="0">C15*$H$6*$H$4*$H$8/$H$7</f>
        <v>6.8</v>
      </c>
      <c r="E15" s="49">
        <f>'Seasonal water budget'!I8</f>
        <v>1</v>
      </c>
      <c r="F15" s="50">
        <f t="shared" ref="F15:F23" si="1">$H$4*$H$5</f>
        <v>4.5</v>
      </c>
      <c r="G15" s="28">
        <f>'Seasonal water budget'!C8/30*(1.1*'Seasonal water budget'!D8/100+'Seasonal water budget'!E$12)*'Seasonal water budget'!I8*(H$4*H$5)</f>
        <v>3.4796999999999998</v>
      </c>
      <c r="H15" s="51">
        <f t="shared" ref="H15:H23" si="2">D15/G15</f>
        <v>1.9541914532862028</v>
      </c>
      <c r="J15" s="79"/>
    </row>
    <row r="16" spans="1:11" x14ac:dyDescent="0.35">
      <c r="B16" s="69" t="s">
        <v>8</v>
      </c>
      <c r="C16" s="42">
        <v>2</v>
      </c>
      <c r="D16" s="48">
        <f t="shared" si="0"/>
        <v>6.8</v>
      </c>
      <c r="E16" s="49">
        <f>'Seasonal water budget'!I9</f>
        <v>0.3</v>
      </c>
      <c r="F16" s="50">
        <f t="shared" si="1"/>
        <v>4.5</v>
      </c>
      <c r="G16" s="28">
        <f>'Seasonal water budget'!C9/31*(1.1*'Seasonal water budget'!D9/100+'Seasonal water budget'!E$12)*'Seasonal water budget'!I9*(H$4*H$5)</f>
        <v>2.4093083921370955</v>
      </c>
      <c r="H16" s="51">
        <f t="shared" si="2"/>
        <v>2.8223867157032108</v>
      </c>
      <c r="J16" s="79"/>
    </row>
    <row r="17" spans="1:10" x14ac:dyDescent="0.35">
      <c r="B17" s="69" t="s">
        <v>9</v>
      </c>
      <c r="C17" s="42">
        <v>2</v>
      </c>
      <c r="D17" s="48">
        <f t="shared" si="0"/>
        <v>6.8</v>
      </c>
      <c r="E17" s="49">
        <f>'Seasonal water budget'!I10</f>
        <v>0.3</v>
      </c>
      <c r="F17" s="50">
        <f t="shared" si="1"/>
        <v>4.5</v>
      </c>
      <c r="G17" s="28">
        <f>'Seasonal water budget'!C10/30*(1.1*'Seasonal water budget'!D10/100+'Seasonal water budget'!E$12)*'Seasonal water budget'!I10*(H$4*H$5)</f>
        <v>4.5938791406250008</v>
      </c>
      <c r="H17" s="51">
        <f t="shared" si="2"/>
        <v>1.4802304962413213</v>
      </c>
      <c r="J17" s="79"/>
    </row>
    <row r="18" spans="1:10" x14ac:dyDescent="0.35">
      <c r="B18" s="69" t="s">
        <v>10</v>
      </c>
      <c r="C18" s="42">
        <v>6</v>
      </c>
      <c r="D18" s="48">
        <f t="shared" si="0"/>
        <v>20.399999999999999</v>
      </c>
      <c r="E18" s="49">
        <f>'Seasonal water budget'!I11</f>
        <v>1</v>
      </c>
      <c r="F18" s="50">
        <f t="shared" si="1"/>
        <v>4.5</v>
      </c>
      <c r="G18" s="28">
        <f>'Seasonal water budget'!C11/31*(1.1*'Seasonal water budget'!D11/100+'Seasonal water budget'!E$12)*'Seasonal water budget'!I11*(H$4*H$5)</f>
        <v>17.748730342741936</v>
      </c>
      <c r="H18" s="51">
        <f t="shared" si="2"/>
        <v>1.14937798963982</v>
      </c>
      <c r="J18" s="79"/>
    </row>
    <row r="19" spans="1:10" x14ac:dyDescent="0.35">
      <c r="B19" s="69" t="s">
        <v>11</v>
      </c>
      <c r="C19" s="42">
        <v>6</v>
      </c>
      <c r="D19" s="48">
        <f t="shared" si="0"/>
        <v>20.399999999999999</v>
      </c>
      <c r="E19" s="49">
        <f>'Seasonal water budget'!I12</f>
        <v>1</v>
      </c>
      <c r="F19" s="50">
        <f t="shared" si="1"/>
        <v>4.5</v>
      </c>
      <c r="G19" s="28">
        <f>'Seasonal water budget'!C12/31*(1.1*'Seasonal water budget'!D12/100+'Seasonal water budget'!E$12)*'Seasonal water budget'!I12*(H$4*H$5)</f>
        <v>18.874136340725808</v>
      </c>
      <c r="H19" s="51">
        <f t="shared" si="2"/>
        <v>1.0808441579380639</v>
      </c>
      <c r="J19" s="79"/>
    </row>
    <row r="20" spans="1:10" x14ac:dyDescent="0.35">
      <c r="B20" s="69" t="s">
        <v>12</v>
      </c>
      <c r="C20" s="42">
        <v>6</v>
      </c>
      <c r="D20" s="48">
        <f t="shared" si="0"/>
        <v>20.399999999999999</v>
      </c>
      <c r="E20" s="49">
        <f>'Seasonal water budget'!I13</f>
        <v>1</v>
      </c>
      <c r="F20" s="50">
        <f t="shared" si="1"/>
        <v>4.5</v>
      </c>
      <c r="G20" s="28">
        <f>'Seasonal water budget'!C13/28*(1.1*'Seasonal water budget'!D13/100+'Seasonal water budget'!E$12)*'Seasonal water budget'!I13*(H$4*H$5)</f>
        <v>17.393711216517854</v>
      </c>
      <c r="H20" s="51">
        <f t="shared" si="2"/>
        <v>1.1728376851874622</v>
      </c>
      <c r="J20" s="79"/>
    </row>
    <row r="21" spans="1:10" x14ac:dyDescent="0.35">
      <c r="B21" s="69" t="s">
        <v>13</v>
      </c>
      <c r="C21" s="42">
        <v>4</v>
      </c>
      <c r="D21" s="48">
        <f t="shared" si="0"/>
        <v>13.6</v>
      </c>
      <c r="E21" s="49">
        <f>'Seasonal water budget'!I14</f>
        <v>1</v>
      </c>
      <c r="F21" s="50">
        <f t="shared" si="1"/>
        <v>4.5</v>
      </c>
      <c r="G21" s="28">
        <f>'Seasonal water budget'!C14/31*(1.1*'Seasonal water budget'!D14/100+'Seasonal water budget'!E$12)*'Seasonal water budget'!I14*(H$4*H$5)</f>
        <v>13.020042338709679</v>
      </c>
      <c r="H21" s="51">
        <f t="shared" si="2"/>
        <v>1.0445434543301029</v>
      </c>
      <c r="J21" s="79"/>
    </row>
    <row r="22" spans="1:10" x14ac:dyDescent="0.35">
      <c r="B22" s="69" t="s">
        <v>14</v>
      </c>
      <c r="C22" s="42">
        <v>4</v>
      </c>
      <c r="D22" s="48">
        <f t="shared" si="0"/>
        <v>13.6</v>
      </c>
      <c r="E22" s="49">
        <f>'Seasonal water budget'!I15</f>
        <v>0.3</v>
      </c>
      <c r="F22" s="50">
        <f t="shared" si="1"/>
        <v>4.5</v>
      </c>
      <c r="G22" s="28">
        <f>'Seasonal water budget'!C15/30*(1.1*'Seasonal water budget'!D15/100+'Seasonal water budget'!E$12)*'Seasonal water budget'!I15*(H$4*H$5)</f>
        <v>2.0606709374999999</v>
      </c>
      <c r="H22" s="51">
        <f t="shared" si="2"/>
        <v>6.5997922096671493</v>
      </c>
      <c r="J22" s="79"/>
    </row>
    <row r="23" spans="1:10" x14ac:dyDescent="0.35">
      <c r="B23" s="69" t="s">
        <v>24</v>
      </c>
      <c r="C23" s="42">
        <v>4</v>
      </c>
      <c r="D23" s="48">
        <f t="shared" si="0"/>
        <v>13.6</v>
      </c>
      <c r="E23" s="49">
        <f>'Seasonal water budget'!I16</f>
        <v>0.3</v>
      </c>
      <c r="F23" s="50">
        <f t="shared" si="1"/>
        <v>4.5</v>
      </c>
      <c r="G23" s="28">
        <f>'Seasonal water budget'!C16/31*(1.1*'Seasonal water budget'!D16/100+'Seasonal water budget'!E$12)*'Seasonal water budget'!I16*(H$4*H$5)</f>
        <v>0.82498881048387074</v>
      </c>
      <c r="H23" s="51">
        <f t="shared" si="2"/>
        <v>16.485072072702849</v>
      </c>
      <c r="J23" s="79"/>
    </row>
    <row r="24" spans="1:10" ht="13.15" x14ac:dyDescent="0.4">
      <c r="A24" s="70"/>
      <c r="H24" s="67"/>
    </row>
    <row r="27" spans="1:10" ht="13.15" x14ac:dyDescent="0.4">
      <c r="A27" s="70"/>
    </row>
  </sheetData>
  <sheetProtection sheet="1" objects="1" scenarios="1"/>
  <phoneticPr fontId="7" type="noConversion"/>
  <pageMargins left="0.75" right="0.75" top="1" bottom="1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Seasonal water budget</vt:lpstr>
      <vt:lpstr>Scheduling plan</vt:lpstr>
    </vt:vector>
  </TitlesOfParts>
  <Company>DNRE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Climate averages by number</dc:title>
  <dc:creator>ig08</dc:creator>
  <cp:lastModifiedBy>Lexie K McClymont (DJPR)</cp:lastModifiedBy>
  <cp:lastPrinted>2008-08-22T03:20:59Z</cp:lastPrinted>
  <dcterms:created xsi:type="dcterms:W3CDTF">2004-01-28T23:44:34Z</dcterms:created>
  <dcterms:modified xsi:type="dcterms:W3CDTF">2021-09-20T22:38:49Z</dcterms:modified>
</cp:coreProperties>
</file>